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168" windowWidth="13608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<sst xmlns="http://schemas.openxmlformats.org/spreadsheetml/2006/main" count="166" uniqueCount="113">
  <si>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</si>
  <si>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</si>
  <si>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</si>
  <si>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</si>
  <si>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</si>
  <si>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</si>
  <si>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</si>
  <si>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</si>
  <si>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</si>
  <si>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</si>
  <si>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</si>
  <si>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</si>
  <si>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</si>
  <si>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</si>
  <si>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</si>
  <si>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</si>
  <si>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</si>
  <si>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</si>
  <si>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</si>
  <si>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</si>
  <si>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</si>
  <si>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</si>
  <si>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</si>
  <si>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</si>
  <si>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</si>
  <si>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</si>
  <si>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</si>
  <si>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</si>
  <si>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</si>
  <si>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</si>
  <si>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</si>
  <si>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</si>
  <si>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</si>
  <si>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</si>
  <si>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</si>
  <si>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</si>
  <si>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</si>
  <si>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</si>
  <si>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</si>
  <si>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</si>
  <si>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</si>
  <si>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</si>
  <si>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</si>
  <si>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</si>
  <si>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</si>
  <si>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</si>
  <si>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</si>
  <si>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</si>
  <si>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</si>
  <si>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</si>
  <si>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</si>
  <si>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</si>
  <si>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</si>
  <si>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</si>
  <si>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</si>
  <si>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</si>
  <si>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</si>
  <si>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</si>
  <si>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</si>
  <si>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</si>
  <si>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</si>
  <si>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</si>
  <si>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</si>
  <si>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</si>
  <si>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</si>
  <si>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</si>
  <si>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</si>
  <si>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</si>
  <si>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</si>
  <si>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</si>
  <si>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</si>
  <si>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</si>
  <si>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</si>
  <si>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</si>
  <si>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</si>
  <si>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</si>
  <si>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</si>
  <si>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</si>
  <si>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</si>
  <si>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</si>
  <si>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</si>
  <si>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</si>
  <si>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</si>
  <si>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</si>
  <si>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</si>
  <si>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</si>
  <si>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</si>
  <si>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</si>
  <si>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</si>
  <si>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</si>
  <si>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</si>
  <si>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</si>
  <si>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</si>
  <si>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</si>
  <si>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</si>
  <si>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</si>
  <si>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</si>
  <si>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</si>
  <si>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</si>
  <si>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</si>
  <si>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</si>
  <si>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</si>
  <si>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</si>
  <si>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</si>
  <si>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</si>
  <si>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</si>
  <si>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</si>
  <si>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</si>
  <si>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</si>
  <si>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</si>
  <si>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</si>
  <si>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</si>
  <si>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31.07.2018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</si>
</sst>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225"/>
          <c:w val="0.85325"/>
          <c:h val="0.64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122793.19999999995</c:v>
                </c:pt>
                <c:pt idx="1">
                  <c:v>117326.50999999998</c:v>
                </c:pt>
                <c:pt idx="2">
                  <c:v>1339.5000000000002</c:v>
                </c:pt>
                <c:pt idx="3">
                  <c:v>4127.189999999973</c:v>
                </c:pt>
              </c:numCache>
            </c:numRef>
          </c:val>
          <c:shape val="box"/>
        </c:ser>
        <c:shape val="box"/>
        <c:axId val="2996675"/>
        <c:axId val="60566148"/>
      </c:bar3DChart>
      <c:catAx>
        <c:axId val="299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66148"/>
        <c:crosses val="autoZero"/>
        <c:auto val="1"/>
        <c:lblOffset val="100"/>
        <c:tickLblSkip val="1"/>
        <c:noMultiLvlLbl val="0"/>
      </c:catAx>
      <c:valAx>
        <c:axId val="60566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975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625"/>
          <c:w val="0.8435"/>
          <c:h val="0.70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477269.3000000001</c:v>
                </c:pt>
                <c:pt idx="1">
                  <c:v>162129.09999999998</c:v>
                </c:pt>
                <c:pt idx="2">
                  <c:v>390138.10000000015</c:v>
                </c:pt>
                <c:pt idx="3">
                  <c:v>21.3</c:v>
                </c:pt>
                <c:pt idx="4">
                  <c:v>18355.199999999997</c:v>
                </c:pt>
                <c:pt idx="5">
                  <c:v>51881.89999999999</c:v>
                </c:pt>
                <c:pt idx="6">
                  <c:v>7179.299999999999</c:v>
                </c:pt>
                <c:pt idx="7">
                  <c:v>9693.499999999967</c:v>
                </c:pt>
              </c:numCache>
            </c:numRef>
          </c:val>
          <c:shape val="box"/>
        </c:ser>
        <c:shape val="box"/>
        <c:axId val="44485509"/>
        <c:axId val="5876934"/>
      </c:bar3DChart>
      <c:catAx>
        <c:axId val="4448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6934"/>
        <c:crosses val="autoZero"/>
        <c:auto val="1"/>
        <c:lblOffset val="100"/>
        <c:tickLblSkip val="1"/>
        <c:noMultiLvlLbl val="0"/>
      </c:catAx>
      <c:valAx>
        <c:axId val="587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17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232563.2</c:v>
                </c:pt>
                <c:pt idx="1">
                  <c:v>148339.6</c:v>
                </c:pt>
                <c:pt idx="2">
                  <c:v>232563.2</c:v>
                </c:pt>
              </c:numCache>
            </c:numRef>
          </c:val>
          <c:shape val="box"/>
        </c:ser>
        <c:shape val="box"/>
        <c:axId val="46456391"/>
        <c:axId val="66875400"/>
      </c:bar3DChart>
      <c:catAx>
        <c:axId val="4645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75400"/>
        <c:crosses val="autoZero"/>
        <c:auto val="1"/>
        <c:lblOffset val="100"/>
        <c:tickLblSkip val="1"/>
        <c:noMultiLvlLbl val="0"/>
      </c:catAx>
      <c:valAx>
        <c:axId val="6687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56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25"/>
          <c:w val="0.87025"/>
          <c:h val="0.5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12848.3</c:v>
                </c:pt>
                <c:pt idx="1">
                  <c:v>7339.500000000002</c:v>
                </c:pt>
                <c:pt idx="2">
                  <c:v>59.6</c:v>
                </c:pt>
                <c:pt idx="3">
                  <c:v>990.4999999999999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4095.7999999999975</c:v>
                </c:pt>
              </c:numCache>
            </c:numRef>
          </c:val>
          <c:shape val="box"/>
        </c:ser>
        <c:shape val="box"/>
        <c:axId val="51933705"/>
        <c:axId val="20247626"/>
      </c:bar3DChart>
      <c:catAx>
        <c:axId val="5193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47626"/>
        <c:crosses val="autoZero"/>
        <c:auto val="1"/>
        <c:lblOffset val="100"/>
        <c:tickLblSkip val="1"/>
        <c:noMultiLvlLbl val="0"/>
      </c:catAx>
      <c:valAx>
        <c:axId val="20247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3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"/>
          <c:w val="0.863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18290.799999999996</c:v>
                </c:pt>
                <c:pt idx="1">
                  <c:v>11094.300000000001</c:v>
                </c:pt>
                <c:pt idx="3">
                  <c:v>504.8</c:v>
                </c:pt>
                <c:pt idx="4">
                  <c:v>512.0000000000001</c:v>
                </c:pt>
                <c:pt idx="5">
                  <c:v>770</c:v>
                </c:pt>
                <c:pt idx="6">
                  <c:v>5409.699999999994</c:v>
                </c:pt>
              </c:numCache>
            </c:numRef>
          </c:val>
          <c:shape val="box"/>
        </c:ser>
        <c:shape val="box"/>
        <c:axId val="41027275"/>
        <c:axId val="49527180"/>
      </c:bar3DChart>
      <c:catAx>
        <c:axId val="4102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27180"/>
        <c:crosses val="autoZero"/>
        <c:auto val="1"/>
        <c:lblOffset val="100"/>
        <c:tickLblSkip val="2"/>
        <c:noMultiLvlLbl val="0"/>
      </c:catAx>
      <c:valAx>
        <c:axId val="49527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95"/>
          <c:w val="0.87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2635</c:v>
                </c:pt>
                <c:pt idx="1">
                  <c:v>1760.5000000000005</c:v>
                </c:pt>
                <c:pt idx="2">
                  <c:v>220.7</c:v>
                </c:pt>
                <c:pt idx="3">
                  <c:v>224.19999999999993</c:v>
                </c:pt>
                <c:pt idx="4">
                  <c:v>136</c:v>
                </c:pt>
                <c:pt idx="5">
                  <c:v>293.5999999999996</c:v>
                </c:pt>
              </c:numCache>
            </c:numRef>
          </c:val>
          <c:shape val="box"/>
        </c:ser>
        <c:shape val="box"/>
        <c:axId val="65150093"/>
        <c:axId val="6897614"/>
      </c:bar3DChart>
      <c:catAx>
        <c:axId val="6515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7614"/>
        <c:crosses val="autoZero"/>
        <c:auto val="1"/>
        <c:lblOffset val="100"/>
        <c:tickLblSkip val="1"/>
        <c:noMultiLvlLbl val="0"/>
      </c:catAx>
      <c:valAx>
        <c:axId val="6897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0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525"/>
          <c:w val="0.8527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22833.5</c:v>
                </c:pt>
              </c:numCache>
            </c:numRef>
          </c:val>
          <c:shape val="box"/>
        </c:ser>
        <c:shape val="box"/>
        <c:axId val="45691727"/>
        <c:axId val="17172240"/>
      </c:bar3DChart>
      <c:catAx>
        <c:axId val="456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72240"/>
        <c:crosses val="autoZero"/>
        <c:auto val="1"/>
        <c:lblOffset val="100"/>
        <c:tickLblSkip val="1"/>
        <c:noMultiLvlLbl val="0"/>
      </c:catAx>
      <c:valAx>
        <c:axId val="17172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1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477269.3000000001</c:v>
                </c:pt>
                <c:pt idx="1">
                  <c:v>232563.2</c:v>
                </c:pt>
                <c:pt idx="2">
                  <c:v>12848.3</c:v>
                </c:pt>
                <c:pt idx="3">
                  <c:v>18290.799999999996</c:v>
                </c:pt>
                <c:pt idx="4">
                  <c:v>2635</c:v>
                </c:pt>
                <c:pt idx="5">
                  <c:v>122793.19999999995</c:v>
                </c:pt>
                <c:pt idx="6">
                  <c:v>22833.5</c:v>
                </c:pt>
              </c:numCache>
            </c:numRef>
          </c:val>
          <c:shape val="box"/>
        </c:ser>
        <c:shape val="box"/>
        <c:axId val="42453777"/>
        <c:axId val="8032082"/>
      </c:bar3DChart>
      <c:catAx>
        <c:axId val="42453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32082"/>
        <c:crosses val="autoZero"/>
        <c:auto val="1"/>
        <c:lblOffset val="100"/>
        <c:tickLblSkip val="1"/>
        <c:noMultiLvlLbl val="0"/>
      </c:catAx>
      <c:valAx>
        <c:axId val="803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3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5"/>
          <c:w val="0.8415"/>
          <c:h val="0.4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535931.0100000002</c:v>
                </c:pt>
                <c:pt idx="1">
                  <c:v>63270.69999999999</c:v>
                </c:pt>
                <c:pt idx="2">
                  <c:v>19181.699999999997</c:v>
                </c:pt>
                <c:pt idx="3">
                  <c:v>15155.600000000004</c:v>
                </c:pt>
                <c:pt idx="4">
                  <c:v>21.3</c:v>
                </c:pt>
                <c:pt idx="5">
                  <c:v>504793.39</c:v>
                </c:pt>
              </c:numCache>
            </c:numRef>
          </c:val>
          <c:shape val="box"/>
        </c:ser>
        <c:shape val="box"/>
        <c:axId val="52323283"/>
        <c:axId val="45570196"/>
      </c:bar3DChart>
      <c:catAx>
        <c:axId val="5232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70196"/>
        <c:crosses val="autoZero"/>
        <c:auto val="1"/>
        <c:lblOffset val="100"/>
        <c:tickLblSkip val="1"/>
        <c:noMultiLvlLbl val="0"/>
      </c:catAx>
      <c:valAx>
        <c:axId val="45570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3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3" sqref="D153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94"/>
    </row>
    <row r="6" spans="1:11" ht="18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</f>
        <v>477269.3000000001</v>
      </c>
      <c r="E6" s="3">
        <f>D6/D154*100</f>
        <v>41.926274759769306</v>
      </c>
      <c r="F6" s="3">
        <f>D6/B6*100</f>
        <v>92.30987412032128</v>
      </c>
      <c r="G6" s="3">
        <f aca="true" t="shared" si="0" ref="G6:G43">D6/C6*100</f>
        <v>57.85167974605201</v>
      </c>
      <c r="H6" s="41">
        <f>B6-D6</f>
        <v>39760.2209999999</v>
      </c>
      <c r="I6" s="41">
        <f aca="true" t="shared" si="1" ref="I6:I43">C6-D6</f>
        <v>347718.49999999994</v>
      </c>
      <c r="J6" s="94"/>
      <c r="K6" s="154"/>
    </row>
    <row r="7" spans="1:12" s="95" customFormat="1" ht="18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8282.7+10875.2+9132.6+9963.6+4.3+9215.1+9968.6+9459.9+11450.4+9572.3+23759.4-0.1+3644+36528.9+8511.9+179.9+764+816.4</f>
        <v>162129.09999999998</v>
      </c>
      <c r="E7" s="145">
        <f>D7/D6*100</f>
        <v>33.97015060470052</v>
      </c>
      <c r="F7" s="145">
        <f>D7/B7*100</f>
        <v>93.26882199207385</v>
      </c>
      <c r="G7" s="145">
        <f>D7/C7*100</f>
        <v>61.75932585091437</v>
      </c>
      <c r="H7" s="144">
        <f>B7-D7</f>
        <v>11700.800000000017</v>
      </c>
      <c r="I7" s="144">
        <f t="shared" si="1"/>
        <v>100388.5</v>
      </c>
      <c r="K7" s="154"/>
      <c r="L7" s="140"/>
    </row>
    <row r="8" spans="1:12" s="94" customFormat="1" ht="17.25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</f>
        <v>390138.10000000015</v>
      </c>
      <c r="E8" s="107">
        <f>D8/D6*100</f>
        <v>81.74380795077329</v>
      </c>
      <c r="F8" s="107">
        <f>D8/B8*100</f>
        <v>94.11668238502209</v>
      </c>
      <c r="G8" s="107">
        <f t="shared" si="0"/>
        <v>59.50516245717529</v>
      </c>
      <c r="H8" s="105">
        <f>B8-D8</f>
        <v>24387.87999999983</v>
      </c>
      <c r="I8" s="105">
        <f t="shared" si="1"/>
        <v>265499.2999999999</v>
      </c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0.004462889190651902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K9" s="154"/>
      <c r="L9" s="140"/>
    </row>
    <row r="10" spans="1:12" s="94" customFormat="1" ht="17.25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</f>
        <v>18355.199999999997</v>
      </c>
      <c r="E10" s="107">
        <f>D10/D6*100</f>
        <v>3.845879045645717</v>
      </c>
      <c r="F10" s="107">
        <f aca="true" t="shared" si="3" ref="F10:F41">D10/B10*100</f>
        <v>74.21459935469784</v>
      </c>
      <c r="G10" s="107">
        <f t="shared" si="0"/>
        <v>41.35767975917947</v>
      </c>
      <c r="H10" s="105">
        <f t="shared" si="2"/>
        <v>6377.4000000000015</v>
      </c>
      <c r="I10" s="105">
        <f t="shared" si="1"/>
        <v>26026.40000000001</v>
      </c>
      <c r="K10" s="154"/>
      <c r="L10" s="140"/>
    </row>
    <row r="11" spans="1:12" s="94" customFormat="1" ht="17.25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</f>
        <v>51881.89999999999</v>
      </c>
      <c r="E11" s="107">
        <f>D11/D6*100</f>
        <v>10.870571394388866</v>
      </c>
      <c r="F11" s="107">
        <f t="shared" si="3"/>
        <v>97.91273101972334</v>
      </c>
      <c r="G11" s="107">
        <f t="shared" si="0"/>
        <v>58.84142883714178</v>
      </c>
      <c r="H11" s="105">
        <f t="shared" si="2"/>
        <v>1106.0000000000146</v>
      </c>
      <c r="I11" s="105">
        <f t="shared" si="1"/>
        <v>36290.50000000001</v>
      </c>
      <c r="K11" s="154"/>
      <c r="L11" s="140"/>
    </row>
    <row r="12" spans="1:12" s="94" customFormat="1" ht="17.25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</f>
        <v>7179.299999999999</v>
      </c>
      <c r="E12" s="107">
        <f>D12/D6*100</f>
        <v>1.5042450876266287</v>
      </c>
      <c r="F12" s="107">
        <f t="shared" si="3"/>
        <v>95.61170087027115</v>
      </c>
      <c r="G12" s="107">
        <f t="shared" si="0"/>
        <v>56.36128120584078</v>
      </c>
      <c r="H12" s="105">
        <f>B12-D12</f>
        <v>329.5090000000009</v>
      </c>
      <c r="I12" s="105">
        <f t="shared" si="1"/>
        <v>5558.700000000001</v>
      </c>
      <c r="K12" s="154"/>
      <c r="L12" s="140"/>
    </row>
    <row r="13" spans="1:12" s="94" customFormat="1" ht="18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9693.499999999967</v>
      </c>
      <c r="E13" s="107">
        <f>D13/D6*100</f>
        <v>2.0310336323748386</v>
      </c>
      <c r="F13" s="107">
        <f t="shared" si="3"/>
        <v>56.215607194669545</v>
      </c>
      <c r="G13" s="107">
        <f t="shared" si="0"/>
        <v>40.45582975455626</v>
      </c>
      <c r="H13" s="105">
        <f t="shared" si="2"/>
        <v>7549.9320000000625</v>
      </c>
      <c r="I13" s="105">
        <f t="shared" si="1"/>
        <v>14267.200000000044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</f>
        <v>232563.2</v>
      </c>
      <c r="E18" s="3">
        <f>D18/D154*100</f>
        <v>20.429783818509133</v>
      </c>
      <c r="F18" s="3">
        <f>D18/B18*100</f>
        <v>94.09397147621125</v>
      </c>
      <c r="G18" s="3">
        <f t="shared" si="0"/>
        <v>54.70950209298135</v>
      </c>
      <c r="H18" s="41">
        <f>B18-D18</f>
        <v>14597.373999999982</v>
      </c>
      <c r="I18" s="41">
        <f t="shared" si="1"/>
        <v>192524.19999999995</v>
      </c>
      <c r="J18" s="94"/>
      <c r="K18" s="154"/>
    </row>
    <row r="19" spans="1:13" s="95" customFormat="1" ht="18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</f>
        <v>148339.6</v>
      </c>
      <c r="E19" s="145">
        <f>D19/D18*100</f>
        <v>63.78464004623259</v>
      </c>
      <c r="F19" s="145">
        <f t="shared" si="3"/>
        <v>99.79259445192042</v>
      </c>
      <c r="G19" s="145">
        <f t="shared" si="0"/>
        <v>65.31276816546533</v>
      </c>
      <c r="H19" s="144">
        <f t="shared" si="2"/>
        <v>308.3040000000037</v>
      </c>
      <c r="I19" s="144">
        <f t="shared" si="1"/>
        <v>78782.29999999999</v>
      </c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232563.2</v>
      </c>
      <c r="E25" s="107">
        <f>D25/D18*100</f>
        <v>100</v>
      </c>
      <c r="F25" s="107">
        <f t="shared" si="3"/>
        <v>94.09397147621125</v>
      </c>
      <c r="G25" s="107">
        <f t="shared" si="0"/>
        <v>54.70950209298135</v>
      </c>
      <c r="H25" s="105">
        <f t="shared" si="2"/>
        <v>14597.373999999982</v>
      </c>
      <c r="I25" s="105">
        <f t="shared" si="1"/>
        <v>192524.19999999995</v>
      </c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" thickBot="1">
      <c r="A33" s="20" t="s">
        <v>17</v>
      </c>
      <c r="B33" s="39">
        <v>13952.8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</f>
        <v>12848.3</v>
      </c>
      <c r="E33" s="3">
        <f>D33/D154*100</f>
        <v>1.1286738032300503</v>
      </c>
      <c r="F33" s="3">
        <f>D33/B33*100</f>
        <v>92.08402614528983</v>
      </c>
      <c r="G33" s="3">
        <f t="shared" si="0"/>
        <v>51.83295075419863</v>
      </c>
      <c r="H33" s="41">
        <f t="shared" si="2"/>
        <v>1104.5</v>
      </c>
      <c r="I33" s="41">
        <f t="shared" si="1"/>
        <v>11939.599999999999</v>
      </c>
      <c r="J33" s="168"/>
      <c r="K33" s="154"/>
    </row>
    <row r="34" spans="1:11" s="94" customFormat="1" ht="17.25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364.6+548.1+389.3+522.2+63+395+556.7+63+391.3+512.8+63+394.6+664.3+89.8+0.3+456.7+632.3+12+89.8+485+19+3.6+623.1</f>
        <v>7339.500000000002</v>
      </c>
      <c r="E34" s="107">
        <f>D34/D33*100</f>
        <v>57.12428881641931</v>
      </c>
      <c r="F34" s="107">
        <f t="shared" si="3"/>
        <v>96.97652062276171</v>
      </c>
      <c r="G34" s="107">
        <f t="shared" si="0"/>
        <v>56.86625447445495</v>
      </c>
      <c r="H34" s="105">
        <f t="shared" si="2"/>
        <v>228.8267999999989</v>
      </c>
      <c r="I34" s="105">
        <f t="shared" si="1"/>
        <v>5567.0999999999985</v>
      </c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0.46387459819587035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7.25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0.3+11.3+141.7+12.6+0.9+12.9+1.3+0.5+169.4+1.1+0.1+0.4+11.3+166.1+3.8+5.1+2.9+0.2+0.5+11.9+319.9+44.3+12.2+0.9-0.2+8.4+29.5+8.6+0.2+7.6+0.4+4.3+0.1</f>
        <v>990.4999999999999</v>
      </c>
      <c r="E36" s="107">
        <f>D36/D33*100</f>
        <v>7.709191099211568</v>
      </c>
      <c r="F36" s="107">
        <f t="shared" si="3"/>
        <v>95.68680034159365</v>
      </c>
      <c r="G36" s="107">
        <f t="shared" si="0"/>
        <v>55.552439708356694</v>
      </c>
      <c r="H36" s="105">
        <f t="shared" si="2"/>
        <v>44.648000000000025</v>
      </c>
      <c r="I36" s="105">
        <f t="shared" si="1"/>
        <v>792.5000000000001</v>
      </c>
      <c r="K36" s="154"/>
    </row>
    <row r="37" spans="1:12" s="95" customFormat="1" ht="17.2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2.5583151078352775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0.26618307480367054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" thickBot="1">
      <c r="A39" s="103" t="s">
        <v>27</v>
      </c>
      <c r="B39" s="127">
        <f>B33-B34-B36-B37-B35-B38</f>
        <v>4924.779199999999</v>
      </c>
      <c r="C39" s="127">
        <f>C33-C34-C36-C37-C35-C38</f>
        <v>8919.699999999997</v>
      </c>
      <c r="D39" s="127">
        <f>D33-D34-D36-D37-D35-D38</f>
        <v>4095.7999999999975</v>
      </c>
      <c r="E39" s="107">
        <f>D39/D33*100</f>
        <v>31.878147303534305</v>
      </c>
      <c r="F39" s="107">
        <f t="shared" si="3"/>
        <v>83.16718036820815</v>
      </c>
      <c r="G39" s="107">
        <f t="shared" si="0"/>
        <v>45.918584705763635</v>
      </c>
      <c r="H39" s="105">
        <f>B39-D39</f>
        <v>828.9792000000016</v>
      </c>
      <c r="I39" s="105">
        <f t="shared" si="1"/>
        <v>4823.9</v>
      </c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63.9+1.1+0.6+70.8+0.5+48+6.7+2+13.7+10.4+20.2+0.7+37.4+27+181.7+0.2+2.1+7.5+10+0.2</f>
        <v>504.69999999999993</v>
      </c>
      <c r="E43" s="3">
        <f>D43/D154*100</f>
        <v>0.04433595639035564</v>
      </c>
      <c r="F43" s="3">
        <f>D43/B43*100</f>
        <v>40.8196937431101</v>
      </c>
      <c r="G43" s="3">
        <f t="shared" si="0"/>
        <v>31.66447079490557</v>
      </c>
      <c r="H43" s="41">
        <f t="shared" si="2"/>
        <v>731.7130000000001</v>
      </c>
      <c r="I43" s="41">
        <f t="shared" si="1"/>
        <v>1089.2000000000003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" thickBot="1">
      <c r="A45" s="20" t="s">
        <v>44</v>
      </c>
      <c r="B45" s="39">
        <v>7932.1</v>
      </c>
      <c r="C45" s="40">
        <v>13576.3</v>
      </c>
      <c r="D45" s="41">
        <f>237.1+562.8+52.3+349.2+679.9+375.9+891+78.3+327.4+13.5+670.2+386.5+179.9+781.7-0.1+25.5+366.5+16.5+692.2+3.8+389.3+707.6+15</f>
        <v>7802</v>
      </c>
      <c r="E45" s="3">
        <f>D45/D154*100</f>
        <v>0.6853757316377149</v>
      </c>
      <c r="F45" s="3">
        <f>D45/B45*100</f>
        <v>98.35982904905384</v>
      </c>
      <c r="G45" s="3">
        <f aca="true" t="shared" si="5" ref="G45:G76">D45/C45*100</f>
        <v>57.46779313951519</v>
      </c>
      <c r="H45" s="41">
        <f>B45-D45</f>
        <v>130.10000000000036</v>
      </c>
      <c r="I45" s="41">
        <f aca="true" t="shared" si="6" ref="I45:I77">C45-D45</f>
        <v>5774.299999999999</v>
      </c>
      <c r="J45" s="94"/>
      <c r="K45" s="154"/>
    </row>
    <row r="46" spans="1:11" s="94" customFormat="1" ht="17.25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237.1+551.8+334.1+652.5+314.7+746.1+319.2+661.7+342.8+781.7+0.2-0.1+366.5+692.2+367.7+697.1+14.1</f>
        <v>7079.4</v>
      </c>
      <c r="E46" s="107">
        <f>D46/D45*100</f>
        <v>90.73827223788771</v>
      </c>
      <c r="F46" s="107">
        <f aca="true" t="shared" si="7" ref="F46:F74">D46/B46*100</f>
        <v>99.50608191112848</v>
      </c>
      <c r="G46" s="107">
        <f t="shared" si="5"/>
        <v>57.76084331451323</v>
      </c>
      <c r="H46" s="105">
        <f aca="true" t="shared" si="8" ref="H46:H74">B46-D46</f>
        <v>35.14000000000033</v>
      </c>
      <c r="I46" s="105">
        <f t="shared" si="6"/>
        <v>5177</v>
      </c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5.7+6.1+6.5+7.7+8.4+7</f>
        <v>41.4</v>
      </c>
      <c r="E48" s="107">
        <f>D48/D45*100</f>
        <v>0.5306331709817995</v>
      </c>
      <c r="F48" s="107">
        <f t="shared" si="7"/>
        <v>70.69672131147541</v>
      </c>
      <c r="G48" s="107">
        <f t="shared" si="5"/>
        <v>41.860465116279066</v>
      </c>
      <c r="H48" s="105">
        <f t="shared" si="8"/>
        <v>17.160000000000004</v>
      </c>
      <c r="I48" s="105">
        <f t="shared" si="6"/>
        <v>57.50000000000001</v>
      </c>
      <c r="K48" s="154"/>
    </row>
    <row r="49" spans="1:11" s="94" customFormat="1" ht="17.25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7.3+51.9+12.7-0.1+54.5+131.2+49.5+2.4+7.9+11.2+178.3+0.4+4.1+0.1+0.6+1.4+0.5</f>
        <v>513.9</v>
      </c>
      <c r="E49" s="107">
        <f>D49/D45*100</f>
        <v>6.586772622404512</v>
      </c>
      <c r="F49" s="107">
        <f t="shared" si="7"/>
        <v>90.36001582487143</v>
      </c>
      <c r="G49" s="107">
        <f t="shared" si="5"/>
        <v>58.41100250056831</v>
      </c>
      <c r="H49" s="105">
        <f t="shared" si="8"/>
        <v>54.825000000000045</v>
      </c>
      <c r="I49" s="105">
        <f t="shared" si="6"/>
        <v>365.9</v>
      </c>
      <c r="K49" s="154"/>
    </row>
    <row r="50" spans="1:11" s="94" customFormat="1" ht="18" thickBot="1">
      <c r="A50" s="103" t="s">
        <v>27</v>
      </c>
      <c r="B50" s="128">
        <f>B45-B46-B49-B48-B47</f>
        <v>189.51700000000037</v>
      </c>
      <c r="C50" s="128">
        <f>C45-C46-C49-C48-C47</f>
        <v>339.6999999999997</v>
      </c>
      <c r="D50" s="128">
        <f>D45-D46-D49-D48-D47</f>
        <v>167.30000000000038</v>
      </c>
      <c r="E50" s="107">
        <f>D50/D45*100</f>
        <v>2.1443219687259725</v>
      </c>
      <c r="F50" s="107">
        <f t="shared" si="7"/>
        <v>88.27704110976855</v>
      </c>
      <c r="G50" s="107">
        <f t="shared" si="5"/>
        <v>49.24933765086857</v>
      </c>
      <c r="H50" s="105">
        <f t="shared" si="8"/>
        <v>22.216999999999985</v>
      </c>
      <c r="I50" s="105">
        <f t="shared" si="6"/>
        <v>172.39999999999932</v>
      </c>
      <c r="K50" s="154"/>
    </row>
    <row r="51" spans="1:11" ht="18" thickBot="1">
      <c r="A51" s="20" t="s">
        <v>4</v>
      </c>
      <c r="B51" s="39">
        <v>21543.2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</f>
        <v>18290.799999999996</v>
      </c>
      <c r="E51" s="3">
        <f>D51/D154*100</f>
        <v>1.606776522973483</v>
      </c>
      <c r="F51" s="3">
        <f>D51/B51*100</f>
        <v>84.90289279215713</v>
      </c>
      <c r="G51" s="3">
        <f t="shared" si="5"/>
        <v>49.22253857704913</v>
      </c>
      <c r="H51" s="41">
        <f>B51-D51</f>
        <v>3252.400000000005</v>
      </c>
      <c r="I51" s="41">
        <f t="shared" si="6"/>
        <v>18868.600000000006</v>
      </c>
      <c r="J51" s="94"/>
      <c r="K51" s="154"/>
    </row>
    <row r="52" spans="1:11" s="94" customFormat="1" ht="17.25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632.9+34.3+767.3+737.6+710.6+649.6+792.4+1.6+643.1+825.6+650.1+947+1196.1+785.4+658.1+439+623.6</f>
        <v>11094.300000000001</v>
      </c>
      <c r="E52" s="107">
        <f>D52/D51*100</f>
        <v>60.65508342992108</v>
      </c>
      <c r="F52" s="107">
        <f t="shared" si="7"/>
        <v>90.3829857123142</v>
      </c>
      <c r="G52" s="107">
        <f t="shared" si="5"/>
        <v>55.202663031038846</v>
      </c>
      <c r="H52" s="105">
        <f t="shared" si="8"/>
        <v>1180.4659999999985</v>
      </c>
      <c r="I52" s="105">
        <f t="shared" si="6"/>
        <v>9003.1</v>
      </c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7.25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</f>
        <v>504.8</v>
      </c>
      <c r="E54" s="107">
        <f>D54/D51*100</f>
        <v>2.7598574146565493</v>
      </c>
      <c r="F54" s="107">
        <f t="shared" si="7"/>
        <v>92.0798219692824</v>
      </c>
      <c r="G54" s="107">
        <f t="shared" si="5"/>
        <v>50.80515297906602</v>
      </c>
      <c r="H54" s="105">
        <f t="shared" si="8"/>
        <v>43.420000000000016</v>
      </c>
      <c r="I54" s="105">
        <f t="shared" si="6"/>
        <v>488.8</v>
      </c>
      <c r="K54" s="154"/>
    </row>
    <row r="55" spans="1:11" s="94" customFormat="1" ht="17.25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</f>
        <v>512.0000000000001</v>
      </c>
      <c r="E55" s="107">
        <f>D55/D51*100</f>
        <v>2.7992214665296227</v>
      </c>
      <c r="F55" s="107">
        <f t="shared" si="7"/>
        <v>80.31057605584097</v>
      </c>
      <c r="G55" s="107">
        <f t="shared" si="5"/>
        <v>41.97065333224035</v>
      </c>
      <c r="H55" s="105">
        <f t="shared" si="8"/>
        <v>125.52499999999986</v>
      </c>
      <c r="I55" s="105">
        <f t="shared" si="6"/>
        <v>707.9</v>
      </c>
      <c r="K55" s="154"/>
    </row>
    <row r="56" spans="1:11" s="94" customFormat="1" ht="17.25">
      <c r="A56" s="103" t="s">
        <v>14</v>
      </c>
      <c r="B56" s="127">
        <v>770</v>
      </c>
      <c r="C56" s="128">
        <v>1320</v>
      </c>
      <c r="D56" s="128">
        <f>110+110+110+110+110+110+110</f>
        <v>770</v>
      </c>
      <c r="E56" s="107">
        <f>D56/D51*100</f>
        <v>4.209766658648065</v>
      </c>
      <c r="F56" s="107">
        <f>D56/B56*100</f>
        <v>100</v>
      </c>
      <c r="G56" s="107">
        <f>D56/C56*100</f>
        <v>58.333333333333336</v>
      </c>
      <c r="H56" s="105">
        <f t="shared" si="8"/>
        <v>0</v>
      </c>
      <c r="I56" s="105">
        <f t="shared" si="6"/>
        <v>550</v>
      </c>
      <c r="K56" s="154"/>
    </row>
    <row r="57" spans="1:11" s="94" customFormat="1" ht="18" thickBot="1">
      <c r="A57" s="103" t="s">
        <v>27</v>
      </c>
      <c r="B57" s="128">
        <f>B51-B52-B55-B54-B53-B56</f>
        <v>7312.689000000001</v>
      </c>
      <c r="C57" s="128">
        <f>C51-C52-C55-C54-C53-C56</f>
        <v>13514.6</v>
      </c>
      <c r="D57" s="128">
        <f>D51-D52-D55-D54-D53-D56</f>
        <v>5409.699999999994</v>
      </c>
      <c r="E57" s="107">
        <f>D57/D51*100</f>
        <v>29.576071030244687</v>
      </c>
      <c r="F57" s="107">
        <f t="shared" si="7"/>
        <v>73.97689140068712</v>
      </c>
      <c r="G57" s="107">
        <f t="shared" si="5"/>
        <v>40.028561703638985</v>
      </c>
      <c r="H57" s="105">
        <f>B57-D57</f>
        <v>1902.9890000000069</v>
      </c>
      <c r="I57" s="105">
        <f>C57-D57</f>
        <v>8104.900000000006</v>
      </c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</f>
        <v>2635</v>
      </c>
      <c r="E59" s="3">
        <f>D59/D154*100</f>
        <v>0.23147462866769788</v>
      </c>
      <c r="F59" s="3">
        <f>D59/B59*100</f>
        <v>42.37732448068076</v>
      </c>
      <c r="G59" s="3">
        <f t="shared" si="5"/>
        <v>27.45764124794198</v>
      </c>
      <c r="H59" s="41">
        <f>B59-D59</f>
        <v>3582.9480000000003</v>
      </c>
      <c r="I59" s="41">
        <f t="shared" si="6"/>
        <v>6961.6</v>
      </c>
      <c r="J59" s="94"/>
      <c r="K59" s="154"/>
    </row>
    <row r="60" spans="1:11" s="94" customFormat="1" ht="17.25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77.7+79.1+76.9+40.5+47.3+155.9+45+29.2+85.8+95.3+38.3+30.7+89.8+79.1+80.7+178.9+50.9+35.4+119.2+73+83.9+167.9</f>
        <v>1760.5000000000005</v>
      </c>
      <c r="E60" s="107">
        <f>D60/D59*100</f>
        <v>66.81214421252373</v>
      </c>
      <c r="F60" s="107">
        <f t="shared" si="7"/>
        <v>95.26267715990063</v>
      </c>
      <c r="G60" s="107">
        <f t="shared" si="5"/>
        <v>56.43170817706833</v>
      </c>
      <c r="H60" s="105">
        <f t="shared" si="8"/>
        <v>87.54799999999955</v>
      </c>
      <c r="I60" s="105">
        <f t="shared" si="6"/>
        <v>1359.1999999999994</v>
      </c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</f>
        <v>220.7</v>
      </c>
      <c r="E61" s="107">
        <f>D61/D59*100</f>
        <v>8.375711574952561</v>
      </c>
      <c r="F61" s="107">
        <f>D61/B61*100</f>
        <v>56.14347494276265</v>
      </c>
      <c r="G61" s="107">
        <f t="shared" si="5"/>
        <v>56.14347494276266</v>
      </c>
      <c r="H61" s="105">
        <f t="shared" si="8"/>
        <v>172.40000000000003</v>
      </c>
      <c r="I61" s="105">
        <f t="shared" si="6"/>
        <v>172.39999999999998</v>
      </c>
      <c r="K61" s="154"/>
    </row>
    <row r="62" spans="1:11" s="94" customFormat="1" ht="17.25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10.9+43.2+13-3+39.2+5.7+50.2+3.5+0.2+29.7+2.5+1.8+22+0.1+0.7+2.1+0.1+0.1+2.2</f>
        <v>224.19999999999993</v>
      </c>
      <c r="E62" s="107">
        <f>D62/D59*100</f>
        <v>8.508538899430738</v>
      </c>
      <c r="F62" s="107">
        <f t="shared" si="7"/>
        <v>92.36980883322344</v>
      </c>
      <c r="G62" s="107">
        <f t="shared" si="5"/>
        <v>56.94691389382778</v>
      </c>
      <c r="H62" s="105">
        <f t="shared" si="8"/>
        <v>18.520000000000067</v>
      </c>
      <c r="I62" s="105">
        <f t="shared" si="6"/>
        <v>169.50000000000006</v>
      </c>
      <c r="K62" s="154"/>
    </row>
    <row r="63" spans="1:11" s="94" customFormat="1" ht="17.25">
      <c r="A63" s="103" t="s">
        <v>14</v>
      </c>
      <c r="B63" s="127">
        <v>3130.096</v>
      </c>
      <c r="C63" s="128">
        <v>4866.6</v>
      </c>
      <c r="D63" s="105">
        <v>136</v>
      </c>
      <c r="E63" s="107">
        <f>D63/D59*100</f>
        <v>5.161290322580645</v>
      </c>
      <c r="F63" s="107">
        <f t="shared" si="7"/>
        <v>4.344914660764399</v>
      </c>
      <c r="G63" s="107">
        <f t="shared" si="5"/>
        <v>2.7945588295730075</v>
      </c>
      <c r="H63" s="105">
        <f t="shared" si="8"/>
        <v>2994.096</v>
      </c>
      <c r="I63" s="105">
        <f t="shared" si="6"/>
        <v>4730.6</v>
      </c>
      <c r="K63" s="154"/>
    </row>
    <row r="64" spans="1:11" s="94" customFormat="1" ht="18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293.5999999999996</v>
      </c>
      <c r="E64" s="107">
        <f>D64/D59*100</f>
        <v>11.14231499051232</v>
      </c>
      <c r="F64" s="107">
        <f t="shared" si="7"/>
        <v>48.61055922011171</v>
      </c>
      <c r="G64" s="107">
        <f t="shared" si="5"/>
        <v>35.65270188221001</v>
      </c>
      <c r="H64" s="105">
        <f t="shared" si="8"/>
        <v>310.38400000000064</v>
      </c>
      <c r="I64" s="105">
        <f t="shared" si="6"/>
        <v>529.9000000000008</v>
      </c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0.019941078067388016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</f>
        <v>122793.19999999995</v>
      </c>
      <c r="E90" s="3">
        <f>D90/D154*100</f>
        <v>10.786910957464269</v>
      </c>
      <c r="F90" s="3">
        <f aca="true" t="shared" si="11" ref="F90:F96">D90/B90*100</f>
        <v>96.04120101605012</v>
      </c>
      <c r="G90" s="3">
        <f t="shared" si="9"/>
        <v>60.53736293912352</v>
      </c>
      <c r="H90" s="41">
        <f aca="true" t="shared" si="12" ref="H90:H96">B90-D90</f>
        <v>5061.511000000042</v>
      </c>
      <c r="I90" s="41">
        <f t="shared" si="10"/>
        <v>80045.50000000006</v>
      </c>
      <c r="J90" s="94"/>
      <c r="K90" s="154"/>
    </row>
    <row r="91" spans="1:11" s="94" customFormat="1" ht="21.75" customHeight="1">
      <c r="A91" s="103" t="s">
        <v>3</v>
      </c>
      <c r="B91" s="127">
        <f>119517.657+260-48.3+22+123</f>
        <v>119874.357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</f>
        <v>117326.50999999998</v>
      </c>
      <c r="E91" s="107">
        <f>D91/D90*100</f>
        <v>95.54805152076827</v>
      </c>
      <c r="F91" s="107">
        <f t="shared" si="11"/>
        <v>97.8745687870509</v>
      </c>
      <c r="G91" s="107">
        <f t="shared" si="9"/>
        <v>61.765976163614944</v>
      </c>
      <c r="H91" s="105">
        <f t="shared" si="12"/>
        <v>2547.8470000000234</v>
      </c>
      <c r="I91" s="105">
        <f t="shared" si="10"/>
        <v>72626.79000000001</v>
      </c>
      <c r="K91" s="154"/>
    </row>
    <row r="92" spans="1:11" s="94" customFormat="1" ht="17.25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57.2+3.4+167+1.4+0.3+83.4+86.9+53.1+5.3+4.7+17+71.3+284.2+22.2+4.8+1.6+54.8+7+38.2+1.9+190+51.9+21+0.9+36.9+5.5+20.1+0.9+46.6</f>
        <v>1339.5000000000002</v>
      </c>
      <c r="E92" s="107">
        <f>D92/D90*100</f>
        <v>1.0908584514451947</v>
      </c>
      <c r="F92" s="107">
        <f t="shared" si="11"/>
        <v>81.96796548717245</v>
      </c>
      <c r="G92" s="107">
        <f t="shared" si="9"/>
        <v>48.24592998127072</v>
      </c>
      <c r="H92" s="105">
        <f t="shared" si="12"/>
        <v>294.6749999999997</v>
      </c>
      <c r="I92" s="105">
        <f t="shared" si="10"/>
        <v>1436.8999999999999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6346.178999999992</v>
      </c>
      <c r="C94" s="128">
        <f>C90-C91-C92-C93</f>
        <v>10109.000000000024</v>
      </c>
      <c r="D94" s="128">
        <f>D90-D91-D92-D93</f>
        <v>4127.189999999973</v>
      </c>
      <c r="E94" s="107">
        <f>D94/D90*100</f>
        <v>3.361090027786534</v>
      </c>
      <c r="F94" s="107">
        <f t="shared" si="11"/>
        <v>65.03425131878534</v>
      </c>
      <c r="G94" s="107">
        <f>D94/C94*100</f>
        <v>40.82688693243608</v>
      </c>
      <c r="H94" s="105">
        <f t="shared" si="12"/>
        <v>2218.9890000000187</v>
      </c>
      <c r="I94" s="105">
        <f>C94-D94</f>
        <v>5981.81000000005</v>
      </c>
      <c r="K94" s="154"/>
    </row>
    <row r="95" spans="1:11" ht="17.25">
      <c r="A95" s="83" t="s">
        <v>12</v>
      </c>
      <c r="B95" s="92">
        <f>27505.06222-277.9-722.1</f>
        <v>26505.06222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</f>
        <v>22833.5</v>
      </c>
      <c r="E95" s="82">
        <f>D95/D154*100</f>
        <v>2.0058352689502392</v>
      </c>
      <c r="F95" s="84">
        <f t="shared" si="11"/>
        <v>86.14769439315053</v>
      </c>
      <c r="G95" s="81">
        <f>D95/C95*100</f>
        <v>48.173465405023364</v>
      </c>
      <c r="H95" s="85">
        <f t="shared" si="12"/>
        <v>3671.56222</v>
      </c>
      <c r="I95" s="88">
        <f>C95-D95</f>
        <v>24565</v>
      </c>
      <c r="J95" s="94"/>
      <c r="K95" s="154"/>
    </row>
    <row r="96" spans="1:11" s="94" customFormat="1" ht="18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194.6+1234+3.4+0.5+79.6+1026.4+0.7+86.4+939.3+4.2+87.7+624.7+8+489.4+90.3+1.9+597.9+5.5+67.2+2.1+31.9+0.2+90.5+32.4+530.2+66+90.3+454.6</f>
        <v>6839.899999999998</v>
      </c>
      <c r="E96" s="134">
        <f>D96/D95*100</f>
        <v>29.9555477697243</v>
      </c>
      <c r="F96" s="135">
        <f t="shared" si="11"/>
        <v>96.118354699969</v>
      </c>
      <c r="G96" s="136">
        <f>D96/C96*100</f>
        <v>53.377503082517805</v>
      </c>
      <c r="H96" s="137">
        <f t="shared" si="12"/>
        <v>276.2226400000018</v>
      </c>
      <c r="I96" s="126">
        <f>C96-D96</f>
        <v>5974.300000000003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</f>
        <v>7740.6</v>
      </c>
      <c r="E102" s="17">
        <f>D102/D154*100</f>
        <v>0.6799819774820426</v>
      </c>
      <c r="F102" s="17">
        <f>D102/B102*100</f>
        <v>85.31278931358285</v>
      </c>
      <c r="G102" s="17">
        <f aca="true" t="shared" si="14" ref="G102:G152">D102/C102*100</f>
        <v>60.015816896166726</v>
      </c>
      <c r="H102" s="66">
        <f aca="true" t="shared" si="15" ref="H102:H108">B102-D102</f>
        <v>1332.6000000000004</v>
      </c>
      <c r="I102" s="66">
        <f aca="true" t="shared" si="16" ref="I102:I152">C102-D102</f>
        <v>5157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31.2+4.8+33.9+5.2+30.9+10.3</f>
        <v>116.3</v>
      </c>
      <c r="E103" s="121">
        <f>D103/D102*100</f>
        <v>1.5024675089786321</v>
      </c>
      <c r="F103" s="107">
        <f>D103/B103*100</f>
        <v>63.93622869708631</v>
      </c>
      <c r="G103" s="121">
        <f>D103/C103*100</f>
        <v>31.968114348543153</v>
      </c>
      <c r="H103" s="120">
        <f t="shared" si="15"/>
        <v>65.60000000000001</v>
      </c>
      <c r="I103" s="120">
        <f t="shared" si="16"/>
        <v>247.5</v>
      </c>
      <c r="K103" s="154"/>
    </row>
    <row r="104" spans="1:11" s="94" customFormat="1" ht="17.25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</f>
        <v>6928.800000000002</v>
      </c>
      <c r="E104" s="107">
        <f>D104/D102*100</f>
        <v>89.51244089605458</v>
      </c>
      <c r="F104" s="107">
        <f aca="true" t="shared" si="17" ref="F104:F152">D104/B104*100</f>
        <v>89.68507708039404</v>
      </c>
      <c r="G104" s="107">
        <f t="shared" si="14"/>
        <v>65.64471814306017</v>
      </c>
      <c r="H104" s="105">
        <f t="shared" si="15"/>
        <v>796.8999999999978</v>
      </c>
      <c r="I104" s="105">
        <f t="shared" si="16"/>
        <v>3626.199999999998</v>
      </c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695.4999999999982</v>
      </c>
      <c r="E106" s="125">
        <f>D106/D102*100</f>
        <v>8.985091594966775</v>
      </c>
      <c r="F106" s="125">
        <f t="shared" si="17"/>
        <v>59.668840082360795</v>
      </c>
      <c r="G106" s="125">
        <f t="shared" si="14"/>
        <v>35.147564180311186</v>
      </c>
      <c r="H106" s="126">
        <f t="shared" si="15"/>
        <v>470.1000000000031</v>
      </c>
      <c r="I106" s="126">
        <f t="shared" si="16"/>
        <v>1283.300000000003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303300.7810700001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232846.1</v>
      </c>
      <c r="E107" s="69">
        <f>D107/D154*100</f>
        <v>20.454635496858312</v>
      </c>
      <c r="F107" s="69">
        <f>D107/B107*100</f>
        <v>76.77068920777373</v>
      </c>
      <c r="G107" s="69">
        <f t="shared" si="14"/>
        <v>41.32342595662184</v>
      </c>
      <c r="H107" s="68">
        <f t="shared" si="15"/>
        <v>70454.68107000008</v>
      </c>
      <c r="I107" s="68">
        <f t="shared" si="16"/>
        <v>330626.29999999993</v>
      </c>
      <c r="J107" s="114"/>
      <c r="K107" s="154"/>
      <c r="L107" s="97"/>
    </row>
    <row r="108" spans="1:12" s="94" customFormat="1" ht="34.5">
      <c r="A108" s="98" t="s">
        <v>52</v>
      </c>
      <c r="B108" s="164">
        <v>2559.3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</f>
        <v>1618.0999999999995</v>
      </c>
      <c r="E108" s="100">
        <f>D108/D107*100</f>
        <v>0.6949225260805311</v>
      </c>
      <c r="F108" s="100">
        <f t="shared" si="17"/>
        <v>63.224319149767496</v>
      </c>
      <c r="G108" s="100">
        <f t="shared" si="14"/>
        <v>36.28840547207893</v>
      </c>
      <c r="H108" s="101">
        <f t="shared" si="15"/>
        <v>941.2000000000007</v>
      </c>
      <c r="I108" s="101">
        <f t="shared" si="16"/>
        <v>2840.9000000000005</v>
      </c>
      <c r="K108" s="154"/>
      <c r="L108" s="102"/>
    </row>
    <row r="109" spans="1:12" s="94" customFormat="1" ht="17.2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41.95043569618691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51.7</v>
      </c>
      <c r="C113" s="101">
        <v>64.3</v>
      </c>
      <c r="D113" s="99">
        <v>6.8</v>
      </c>
      <c r="E113" s="100">
        <f>D113/D107*100</f>
        <v>0.0029203838930521057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4.5">
      <c r="A114" s="108" t="s">
        <v>38</v>
      </c>
      <c r="B114" s="165">
        <v>1988</v>
      </c>
      <c r="C114" s="101">
        <v>3311.5</v>
      </c>
      <c r="D114" s="99">
        <f>136.4+10+40+6.6+6.1+0.2+177.4+10+1.8+25.1+29.4+48.1+8.1+193.1+10+0.1+17.8+8.8+132.4+79.7+12.6+4.3+3.5+212.4+8.1+0.4+10.8+218.3+5.3+16.4+166.6+54.3+12.8</f>
        <v>1666.8999999999999</v>
      </c>
      <c r="E114" s="100">
        <f>D114/D107*100</f>
        <v>0.7158805751953757</v>
      </c>
      <c r="F114" s="100">
        <f t="shared" si="17"/>
        <v>83.84808853118712</v>
      </c>
      <c r="G114" s="100">
        <f t="shared" si="14"/>
        <v>50.3367054205043</v>
      </c>
      <c r="H114" s="101">
        <f t="shared" si="18"/>
        <v>321.10000000000014</v>
      </c>
      <c r="I114" s="101">
        <f t="shared" si="16"/>
        <v>1644.6000000000001</v>
      </c>
      <c r="K114" s="154"/>
      <c r="L114" s="102"/>
    </row>
    <row r="115" spans="1:12" s="94" customFormat="1" ht="17.2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184</v>
      </c>
      <c r="C117" s="101">
        <v>200</v>
      </c>
      <c r="D117" s="99">
        <f>15+40+1.2</f>
        <v>56.2</v>
      </c>
      <c r="E117" s="100">
        <f>D117/D107*100</f>
        <v>0.024136113939636526</v>
      </c>
      <c r="F117" s="100">
        <f>D117/B117*100</f>
        <v>30.543478260869566</v>
      </c>
      <c r="G117" s="100">
        <f t="shared" si="14"/>
        <v>28.1</v>
      </c>
      <c r="H117" s="101">
        <f t="shared" si="18"/>
        <v>127.8</v>
      </c>
      <c r="I117" s="101">
        <f t="shared" si="16"/>
        <v>143.8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71.17437722419928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5">
        <v>275.8</v>
      </c>
      <c r="C119" s="109">
        <v>491.6</v>
      </c>
      <c r="D119" s="99">
        <f>45.4+9.9+47+6.4+0.4+0.4+45.4+0.4+2.9+45.4+4+6.8+0.4+45.4+0.1+5.8+0.8+0.4+0.8+0.7</f>
        <v>268.80000000000007</v>
      </c>
      <c r="E119" s="100">
        <f>D119/D107*100</f>
        <v>0.11544105741947153</v>
      </c>
      <c r="F119" s="100">
        <f t="shared" si="17"/>
        <v>97.46192893401017</v>
      </c>
      <c r="G119" s="100">
        <f t="shared" si="14"/>
        <v>54.6786004882018</v>
      </c>
      <c r="H119" s="101">
        <f t="shared" si="18"/>
        <v>6.999999999999943</v>
      </c>
      <c r="I119" s="101">
        <f t="shared" si="16"/>
        <v>222.79999999999995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84.48660714285711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5">
        <v>165</v>
      </c>
      <c r="C121" s="109">
        <v>317</v>
      </c>
      <c r="D121" s="99">
        <v>3.6</v>
      </c>
      <c r="E121" s="100">
        <f>D121/D107*100</f>
        <v>0.0015460855904393504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f>480-107-300+300</f>
        <v>373</v>
      </c>
      <c r="C122" s="109">
        <f>480+80</f>
        <v>560</v>
      </c>
      <c r="D122" s="110">
        <f>12+360.2</f>
        <v>372.2</v>
      </c>
      <c r="E122" s="113">
        <f>D122/D107*100</f>
        <v>0.15984807132264617</v>
      </c>
      <c r="F122" s="100">
        <f t="shared" si="17"/>
        <v>99.78552278820375</v>
      </c>
      <c r="G122" s="100">
        <f t="shared" si="14"/>
        <v>66.46428571428571</v>
      </c>
      <c r="H122" s="101">
        <f t="shared" si="18"/>
        <v>0.8000000000000114</v>
      </c>
      <c r="I122" s="101">
        <f t="shared" si="16"/>
        <v>187.8</v>
      </c>
      <c r="K122" s="154">
        <f>H108+H111+H113+H114+H117+H119+H121+H126+H127+H128+H130+H132+H136+H137+H139+H69</f>
        <v>3261.9100000000008</v>
      </c>
      <c r="L122" s="102"/>
    </row>
    <row r="123" spans="1:12" s="117" customFormat="1" ht="17.2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5">
        <v>30626.1</v>
      </c>
      <c r="C125" s="109">
        <v>45511.3</v>
      </c>
      <c r="D125" s="110">
        <f>3529.6+2264.3+1265.3+2996.5+533.1+738.7+2380.2+1722.3+1049.4+1874.1+1476.2+1455.5+94.4+1416+1268.6+1913.6+457.2+1108.2+2510.4+39.4</f>
        <v>30093.000000000004</v>
      </c>
      <c r="E125" s="113">
        <f>D125/D107*100</f>
        <v>12.923987131414268</v>
      </c>
      <c r="F125" s="100">
        <f t="shared" si="17"/>
        <v>98.25932782822497</v>
      </c>
      <c r="G125" s="100">
        <f t="shared" si="14"/>
        <v>66.12204002083</v>
      </c>
      <c r="H125" s="101">
        <f t="shared" si="18"/>
        <v>533.0999999999949</v>
      </c>
      <c r="I125" s="101">
        <f t="shared" si="16"/>
        <v>15418.3</v>
      </c>
      <c r="K125" s="154"/>
      <c r="L125" s="102"/>
    </row>
    <row r="126" spans="1:12" s="114" customFormat="1" ht="17.25">
      <c r="A126" s="108" t="s">
        <v>91</v>
      </c>
      <c r="B126" s="165">
        <v>660</v>
      </c>
      <c r="C126" s="109">
        <v>700</v>
      </c>
      <c r="D126" s="110">
        <f>9.6+1.5</f>
        <v>11.1</v>
      </c>
      <c r="E126" s="113">
        <f>D126/D107*100</f>
        <v>0.004767097237187996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5">
        <v>200</v>
      </c>
      <c r="C127" s="109">
        <v>200</v>
      </c>
      <c r="D127" s="110">
        <v>63.1</v>
      </c>
      <c r="E127" s="113">
        <f>D127/D107*100</f>
        <v>0.02709944465464528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0.014816653575043772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5">
        <v>356.3</v>
      </c>
      <c r="C130" s="109">
        <v>942</v>
      </c>
      <c r="D130" s="110">
        <f>7+4.2+0.1+12.3+0.2+7.1+17.8+14.9+1.7+0.1+7.4+7+2.7+3.7+7.1+5.3+31.3+16.4+2.5+1.7+26.7+0.1+13.8+0.1+2.9+6.5+0.6+7+4.8+0.1+17.3+0.5+7.6+29.1+0.2+0.1+7.4</f>
        <v>275.3</v>
      </c>
      <c r="E130" s="113">
        <f>D130/D107*100</f>
        <v>0.11823260084665366</v>
      </c>
      <c r="F130" s="100">
        <f t="shared" si="17"/>
        <v>77.26634858265507</v>
      </c>
      <c r="G130" s="100">
        <f t="shared" si="14"/>
        <v>29.22505307855626</v>
      </c>
      <c r="H130" s="101">
        <f t="shared" si="18"/>
        <v>81</v>
      </c>
      <c r="I130" s="101">
        <f t="shared" si="16"/>
        <v>666.7</v>
      </c>
      <c r="K130" s="154"/>
      <c r="L130" s="102"/>
    </row>
    <row r="131" spans="1:12" s="115" customFormat="1" ht="17.25">
      <c r="A131" s="103" t="s">
        <v>88</v>
      </c>
      <c r="B131" s="104">
        <v>100.6</v>
      </c>
      <c r="C131" s="105">
        <v>510.8</v>
      </c>
      <c r="D131" s="106">
        <f>7+7.1+7+7.1+7+7+7.4</f>
        <v>49.6</v>
      </c>
      <c r="E131" s="107">
        <f>D131/D130*100</f>
        <v>18.01670904467853</v>
      </c>
      <c r="F131" s="107">
        <f>D131/B131*100</f>
        <v>49.30417495029821</v>
      </c>
      <c r="G131" s="107">
        <f t="shared" si="14"/>
        <v>9.71025841816758</v>
      </c>
      <c r="H131" s="105">
        <f t="shared" si="18"/>
        <v>50.99999999999999</v>
      </c>
      <c r="I131" s="105">
        <f t="shared" si="16"/>
        <v>461.2</v>
      </c>
      <c r="K131" s="154"/>
      <c r="L131" s="102"/>
    </row>
    <row r="132" spans="1:12" s="114" customFormat="1" ht="34.5">
      <c r="A132" s="108" t="s">
        <v>103</v>
      </c>
      <c r="B132" s="165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7.2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210</v>
      </c>
      <c r="C136" s="109">
        <v>383.2</v>
      </c>
      <c r="D136" s="110">
        <f>2.9+1.5+9.7+8.2+0.2-0.4+16+13.6+102.3</f>
        <v>154</v>
      </c>
      <c r="E136" s="113">
        <f>D136/D107*100</f>
        <v>0.06613810581323887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160</v>
      </c>
      <c r="C137" s="109">
        <v>350</v>
      </c>
      <c r="D137" s="110">
        <f>3.7+1.9+30+0.6+12.1</f>
        <v>48.300000000000004</v>
      </c>
      <c r="E137" s="113">
        <f>D137/D107*100</f>
        <v>0.020743315005061283</v>
      </c>
      <c r="F137" s="100">
        <f t="shared" si="17"/>
        <v>30.1875</v>
      </c>
      <c r="G137" s="100">
        <f t="shared" si="14"/>
        <v>13.8</v>
      </c>
      <c r="H137" s="101">
        <f t="shared" si="18"/>
        <v>111.69999999999999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50</v>
      </c>
      <c r="C138" s="105">
        <v>110</v>
      </c>
      <c r="D138" s="106">
        <f>3.7+1.9+12.1</f>
        <v>17.7</v>
      </c>
      <c r="E138" s="107"/>
      <c r="F138" s="100">
        <f>D138/B138*100</f>
        <v>35.4</v>
      </c>
      <c r="G138" s="107">
        <f>D138/C138*100</f>
        <v>16.09090909090909</v>
      </c>
      <c r="H138" s="105">
        <f>B138-D138</f>
        <v>32.3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5">
        <v>382.9</v>
      </c>
      <c r="C139" s="109">
        <v>607.7</v>
      </c>
      <c r="D139" s="110">
        <f>76+0.3+41+44+1.8+16.3+2.4+30+0.6+0.2+27.4+0.2+4.5-0.2+31.4+4.5+7.9+26.6+4.5</f>
        <v>319.40000000000003</v>
      </c>
      <c r="E139" s="113">
        <f>D139/D107*100</f>
        <v>0.1371721493295357</v>
      </c>
      <c r="F139" s="100">
        <f>D139/B139*100</f>
        <v>83.41603551841213</v>
      </c>
      <c r="G139" s="100">
        <f>D139/C139*100</f>
        <v>52.55882836926114</v>
      </c>
      <c r="H139" s="101">
        <f t="shared" si="18"/>
        <v>63.49999999999994</v>
      </c>
      <c r="I139" s="101">
        <f t="shared" si="16"/>
        <v>288.3</v>
      </c>
      <c r="K139" s="154"/>
      <c r="L139" s="102"/>
    </row>
    <row r="140" spans="1:12" s="115" customFormat="1" ht="17.2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85.81715716969316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7.25">
      <c r="A141" s="108" t="s">
        <v>96</v>
      </c>
      <c r="B141" s="165">
        <v>1062.38107</v>
      </c>
      <c r="C141" s="109">
        <v>1760</v>
      </c>
      <c r="D141" s="110">
        <f>107.3+0.4+30.4+78.2+4.1+36.9+117.9+50.5+112.6+5.2+52.3+10.5+76.8-0.2+10.4+82.9+84+50.5+35.7+3.4+90.4</f>
        <v>1040.2</v>
      </c>
      <c r="E141" s="113">
        <f>D141/D107*100</f>
        <v>0.4467328419930589</v>
      </c>
      <c r="F141" s="100">
        <f t="shared" si="17"/>
        <v>97.91213617915841</v>
      </c>
      <c r="G141" s="100">
        <f t="shared" si="14"/>
        <v>59.102272727272734</v>
      </c>
      <c r="H141" s="101">
        <f t="shared" si="18"/>
        <v>22.181069999999863</v>
      </c>
      <c r="I141" s="101">
        <f t="shared" si="16"/>
        <v>719.8</v>
      </c>
      <c r="K141" s="154"/>
      <c r="L141" s="102"/>
    </row>
    <row r="142" spans="1:12" s="115" customFormat="1" ht="17.2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107.3+25.4+76+34+76.6+47.2+83.8+4.5+35.4+76.8-0.2+60.7+81+50.4+90.4</f>
        <v>849.2999999999998</v>
      </c>
      <c r="E142" s="107">
        <f>D142/D141*100</f>
        <v>81.64776004614495</v>
      </c>
      <c r="F142" s="107">
        <f aca="true" t="shared" si="19" ref="F142:F151">D142/B142*100</f>
        <v>99.40900625932616</v>
      </c>
      <c r="G142" s="107">
        <f t="shared" si="14"/>
        <v>59.08584945039653</v>
      </c>
      <c r="H142" s="105">
        <f t="shared" si="18"/>
        <v>5.049150000000168</v>
      </c>
      <c r="I142" s="105">
        <f t="shared" si="16"/>
        <v>588.1000000000003</v>
      </c>
      <c r="K142" s="154"/>
      <c r="L142" s="102">
        <f>B108+B111+B114+B117+B119+B126+B127+B128+B130+B136+B71+B132+B137+B121+B113+B139+B70</f>
        <v>8015.01</v>
      </c>
    </row>
    <row r="143" spans="1:13" s="115" customFormat="1" ht="17.25">
      <c r="A143" s="103" t="s">
        <v>25</v>
      </c>
      <c r="B143" s="104">
        <v>27.685</v>
      </c>
      <c r="C143" s="105">
        <v>40</v>
      </c>
      <c r="D143" s="106">
        <f>0.4+4.9+0.7+4.7+3.3+0.4+0.7+0.6+0.1+0.1</f>
        <v>15.899999999999999</v>
      </c>
      <c r="E143" s="107">
        <f>D143/D141*100</f>
        <v>1.5285522014997115</v>
      </c>
      <c r="F143" s="107">
        <f t="shared" si="19"/>
        <v>57.4318222864367</v>
      </c>
      <c r="G143" s="107">
        <f>D143/C143*100</f>
        <v>39.75</v>
      </c>
      <c r="H143" s="105">
        <f t="shared" si="18"/>
        <v>11.785</v>
      </c>
      <c r="I143" s="105">
        <f t="shared" si="16"/>
        <v>24.1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0.22955076335828684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7.2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7.25">
      <c r="A146" s="118" t="s">
        <v>97</v>
      </c>
      <c r="B146" s="165">
        <f>31884.3+2350-544-257+577.9+722.1</f>
        <v>34733.3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</f>
        <v>32945.3</v>
      </c>
      <c r="E146" s="113">
        <f>D146/D107*100</f>
        <v>14.148959334083758</v>
      </c>
      <c r="F146" s="100">
        <f t="shared" si="19"/>
        <v>94.85220235336118</v>
      </c>
      <c r="G146" s="100">
        <f t="shared" si="14"/>
        <v>50.13543825689442</v>
      </c>
      <c r="H146" s="101">
        <f t="shared" si="18"/>
        <v>1788</v>
      </c>
      <c r="I146" s="101">
        <f t="shared" si="16"/>
        <v>32767.300000000003</v>
      </c>
      <c r="K146" s="154"/>
      <c r="L146" s="102"/>
    </row>
    <row r="147" spans="1:12" s="114" customFormat="1" ht="17.2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4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7.2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0.03839445882924387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5">
        <v>7160.2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2.8655408014134656</v>
      </c>
      <c r="F150" s="100">
        <f t="shared" si="19"/>
        <v>93.18594452668918</v>
      </c>
      <c r="G150" s="100">
        <f t="shared" si="14"/>
        <v>59.45996524528806</v>
      </c>
      <c r="H150" s="101">
        <f t="shared" si="18"/>
        <v>487.90000000000055</v>
      </c>
      <c r="I150" s="101">
        <f t="shared" si="16"/>
        <v>4549.200000000001</v>
      </c>
      <c r="K150" s="154"/>
      <c r="L150" s="102"/>
    </row>
    <row r="151" spans="1:12" s="114" customFormat="1" ht="19.5" customHeight="1">
      <c r="A151" s="148" t="s">
        <v>50</v>
      </c>
      <c r="B151" s="167">
        <f>195788.6+561+257-300</f>
        <v>196306.6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</f>
        <v>131937.6</v>
      </c>
      <c r="E151" s="151">
        <f>D151/D107*100</f>
        <v>56.66300616587523</v>
      </c>
      <c r="F151" s="152">
        <f t="shared" si="19"/>
        <v>67.20996645044028</v>
      </c>
      <c r="G151" s="152">
        <f t="shared" si="14"/>
        <v>34.460534213293535</v>
      </c>
      <c r="H151" s="153">
        <f t="shared" si="18"/>
        <v>64369</v>
      </c>
      <c r="I151" s="153">
        <f>C151-D151</f>
        <v>250928.19999999998</v>
      </c>
      <c r="K151" s="154"/>
      <c r="L151" s="102"/>
    </row>
    <row r="152" spans="1:12" s="114" customFormat="1" ht="17.25">
      <c r="A152" s="108" t="s">
        <v>99</v>
      </c>
      <c r="B152" s="165">
        <v>24635.5</v>
      </c>
      <c r="C152" s="109">
        <v>42232</v>
      </c>
      <c r="D152" s="110">
        <f>819+819+819.1+1062.3+1173.1+1173.1+1173.2+1173.1+1173.1+1173.2+1173.1+1173.1+1173.2+1173.1+1173.1+1173.1+1173.1+1173.1+1173.1+1173.1+1173.1+1173.1</f>
        <v>24635.499999999993</v>
      </c>
      <c r="E152" s="113">
        <f>D152/D107*100</f>
        <v>10.580164323130168</v>
      </c>
      <c r="F152" s="100">
        <f t="shared" si="17"/>
        <v>99.99999999999997</v>
      </c>
      <c r="G152" s="100">
        <f t="shared" si="14"/>
        <v>58.33372797878384</v>
      </c>
      <c r="H152" s="101">
        <f t="shared" si="18"/>
        <v>0</v>
      </c>
      <c r="I152" s="101">
        <f t="shared" si="16"/>
        <v>17596.500000000007</v>
      </c>
      <c r="K152" s="154"/>
      <c r="L152" s="102"/>
    </row>
    <row r="153" spans="1:12" s="2" customFormat="1" ht="18" thickBot="1">
      <c r="A153" s="29" t="s">
        <v>29</v>
      </c>
      <c r="B153" s="166"/>
      <c r="C153" s="64"/>
      <c r="D153" s="45">
        <f>D43+D69+D72+D77+D79+D87+D102+D107+D100+D84+D98</f>
        <v>241318.4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1282131.52029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1138353.7000000002</v>
      </c>
      <c r="E154" s="28">
        <v>100</v>
      </c>
      <c r="F154" s="3">
        <f>D154/B154*100</f>
        <v>88.78603185284149</v>
      </c>
      <c r="G154" s="3">
        <f aca="true" t="shared" si="20" ref="G154:G160">D154/C154*100</f>
        <v>52.54743563715943</v>
      </c>
      <c r="H154" s="41">
        <f aca="true" t="shared" si="21" ref="H154:H160">B154-D154</f>
        <v>143777.8202899997</v>
      </c>
      <c r="I154" s="41">
        <f aca="true" t="shared" si="22" ref="I154:I160">C154-D154</f>
        <v>1027981.6999999993</v>
      </c>
      <c r="K154" s="158">
        <f>D154-751574.4-254427.1</f>
        <v>132352.20000000016</v>
      </c>
      <c r="L154" s="34"/>
    </row>
    <row r="155" spans="1:12" ht="17.25">
      <c r="A155" s="16" t="s">
        <v>5</v>
      </c>
      <c r="B155" s="52">
        <f>B8+B20+B34+B52+B60+B91+B115+B120+B46+B142+B133+B103</f>
        <v>564469.36695</v>
      </c>
      <c r="C155" s="52">
        <f>C8+C20+C34+C52+C60+C91+C115+C120+C46+C142+C133+C103</f>
        <v>896180.8</v>
      </c>
      <c r="D155" s="52">
        <f>D8+D20+D34+D52+D60+D91+D115+D120+D46+D142+D133+D103</f>
        <v>535931.0100000002</v>
      </c>
      <c r="E155" s="6">
        <f>D155/D154*100</f>
        <v>47.07948065702252</v>
      </c>
      <c r="F155" s="6">
        <f aca="true" t="shared" si="23" ref="F155:F160">D155/B155*100</f>
        <v>94.94421511229187</v>
      </c>
      <c r="G155" s="6">
        <f t="shared" si="20"/>
        <v>59.8016616736266</v>
      </c>
      <c r="H155" s="53">
        <f t="shared" si="21"/>
        <v>28538.356949999812</v>
      </c>
      <c r="I155" s="63">
        <f t="shared" si="22"/>
        <v>360249.7899999998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63270.69999999999</v>
      </c>
      <c r="E156" s="6">
        <f>D156/D154*100</f>
        <v>5.558087965102584</v>
      </c>
      <c r="F156" s="6">
        <f t="shared" si="23"/>
        <v>96.39163698383513</v>
      </c>
      <c r="G156" s="6">
        <f t="shared" si="20"/>
        <v>57.22540790854166</v>
      </c>
      <c r="H156" s="53">
        <f>B156-D156</f>
        <v>2368.50064000002</v>
      </c>
      <c r="I156" s="63">
        <f t="shared" si="22"/>
        <v>47293.299999999996</v>
      </c>
      <c r="K156" s="154"/>
      <c r="L156" s="70"/>
    </row>
    <row r="157" spans="1:12" ht="17.2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19181.699999999997</v>
      </c>
      <c r="E157" s="6">
        <f>D157/D154*100</f>
        <v>1.6850386659260645</v>
      </c>
      <c r="F157" s="6">
        <f t="shared" si="23"/>
        <v>74.37037179486482</v>
      </c>
      <c r="G157" s="6">
        <f t="shared" si="20"/>
        <v>41.74626700008487</v>
      </c>
      <c r="H157" s="53">
        <f t="shared" si="21"/>
        <v>6610.426000000003</v>
      </c>
      <c r="I157" s="63">
        <f t="shared" si="22"/>
        <v>26766.600000000006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15155.600000000004</v>
      </c>
      <c r="E158" s="6">
        <f>D158/D154*100</f>
        <v>1.3313612456304225</v>
      </c>
      <c r="F158" s="6">
        <f t="shared" si="23"/>
        <v>78.28546383527802</v>
      </c>
      <c r="G158" s="6">
        <f t="shared" si="20"/>
        <v>50.134469515281246</v>
      </c>
      <c r="H158" s="53">
        <f>B158-D158</f>
        <v>4203.804999999995</v>
      </c>
      <c r="I158" s="63">
        <f t="shared" si="22"/>
        <v>15074.299999999994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0.001871123184296761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606839.8636999998</v>
      </c>
      <c r="C160" s="65">
        <f>C154-C155-C156-C157-C158-C159</f>
        <v>1083299.2999999993</v>
      </c>
      <c r="D160" s="65">
        <f>D154-D155-D156-D157-D158-D159</f>
        <v>504793.39</v>
      </c>
      <c r="E160" s="31">
        <f>D160/D154*100</f>
        <v>44.34416034313412</v>
      </c>
      <c r="F160" s="31">
        <f t="shared" si="23"/>
        <v>83.18395349346265</v>
      </c>
      <c r="G160" s="31">
        <f t="shared" si="20"/>
        <v>46.59777681015767</v>
      </c>
      <c r="H160" s="90">
        <f t="shared" si="21"/>
        <v>102046.47369999974</v>
      </c>
      <c r="I160" s="90">
        <f t="shared" si="22"/>
        <v>578505.9099999993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1138353.7000000002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1138353.7000000002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2018-07-23T05:07:08Z</cp:lastPrinted>
  <dcterms:created xsi:type="dcterms:W3CDTF">2000-06-20T04:48:00Z</dcterms:created>
  <dcterms:modified xsi:type="dcterms:W3CDTF">2018-07-31T09:42:12Z</dcterms:modified>
  <cp:category/>
  <cp:version/>
  <cp:contentType/>
  <cp:contentStatus/>
</cp:coreProperties>
</file>